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260" activeTab="1"/>
  </bookViews>
  <sheets>
    <sheet name="凤凰城人才公寓一标段" sheetId="1" r:id="rId1"/>
    <sheet name="凤凰城人才公寓二标段" sheetId="3" r:id="rId2"/>
    <sheet name="面积数据" sheetId="2" r:id="rId3"/>
  </sheets>
  <definedNames>
    <definedName name="_xlnm.Print_Area" localSheetId="0">凤凰城人才公寓一标段!$A$1:$G$24</definedName>
    <definedName name="_xlnm.Print_Area" localSheetId="1">凤凰城人才公寓二标段!$A$1:$G$24</definedName>
  </definedNames>
  <calcPr calcId="144525"/>
</workbook>
</file>

<file path=xl/sharedStrings.xml><?xml version="1.0" encoding="utf-8"?>
<sst xmlns="http://schemas.openxmlformats.org/spreadsheetml/2006/main" count="122" uniqueCount="59">
  <si>
    <t>投标报价函附录</t>
  </si>
  <si>
    <t>项目名称：咸安凤凰城人才公寓（一期）一标段</t>
  </si>
  <si>
    <t>地下室建筑面积</t>
  </si>
  <si>
    <t>地上建筑面积</t>
  </si>
  <si>
    <t>序号</t>
  </si>
  <si>
    <t>单项工程名称</t>
  </si>
  <si>
    <t>数量</t>
  </si>
  <si>
    <t>单位</t>
  </si>
  <si>
    <t>单价(元)</t>
  </si>
  <si>
    <t>小计(元)</t>
  </si>
  <si>
    <t>备注</t>
  </si>
  <si>
    <t>小方量土方开挖及内转</t>
  </si>
  <si>
    <t>立方</t>
  </si>
  <si>
    <t>按底板10cm厚暂估+开挖承台</t>
  </si>
  <si>
    <t>泥工-地下</t>
  </si>
  <si>
    <t>m2</t>
  </si>
  <si>
    <t>泥工-地上</t>
  </si>
  <si>
    <t>模板展开面-地下室</t>
  </si>
  <si>
    <t>模板展开面-地上</t>
  </si>
  <si>
    <t>钢筋工程-地下</t>
  </si>
  <si>
    <t>T</t>
  </si>
  <si>
    <t>钢筋工程-地上</t>
  </si>
  <si>
    <t>外架-地下室</t>
  </si>
  <si>
    <t>外架-地上</t>
  </si>
  <si>
    <t>水电-临时水电</t>
  </si>
  <si>
    <t>含临时水电材料设备</t>
  </si>
  <si>
    <t>水电安装工程</t>
  </si>
  <si>
    <t>安全文明施工费用</t>
  </si>
  <si>
    <t>不可竞争费用，含安全文明施工材料费及设备</t>
  </si>
  <si>
    <t>管理费</t>
  </si>
  <si>
    <t>统一按25元/m2考虑</t>
  </si>
  <si>
    <t>不含税总价</t>
  </si>
  <si>
    <t>1-13项之和</t>
  </si>
  <si>
    <t>不含税大清包综合单价</t>
  </si>
  <si>
    <t>不含税总价除以总建筑面积（评分依据）</t>
  </si>
  <si>
    <t>税金（3%或9%）</t>
  </si>
  <si>
    <t>14项*投标税率，投标人根据自身情况考虑3%或9%</t>
  </si>
  <si>
    <t>含税总价</t>
  </si>
  <si>
    <t>14项+16项</t>
  </si>
  <si>
    <t>含税大清包综合单价</t>
  </si>
  <si>
    <t>含税总价除以总建筑面积</t>
  </si>
  <si>
    <t>投标单位：</t>
  </si>
  <si>
    <t>注：
1、本次招标的工程量为模拟工程量，不作为结算依据，结算时以合同约定的大清包综合单价为准；
2、投标报价时，各单项报价中已考虑利润；
3、投标时只填黄色填充部分的数据，其它部位不改动；
4、评标时以大清包综合单价作为评分依据。</t>
  </si>
  <si>
    <t>项目名称：咸安凤凰城人才公寓（一期）二标段</t>
  </si>
  <si>
    <t>项之和</t>
  </si>
  <si>
    <t>名称</t>
  </si>
  <si>
    <t>面积</t>
  </si>
  <si>
    <t>1#</t>
  </si>
  <si>
    <t>2#</t>
  </si>
  <si>
    <t>3#</t>
  </si>
  <si>
    <t>4#7#</t>
  </si>
  <si>
    <t>5#</t>
  </si>
  <si>
    <t>6#</t>
  </si>
  <si>
    <t>地下</t>
  </si>
  <si>
    <t>地上</t>
  </si>
  <si>
    <t>合计</t>
  </si>
  <si>
    <t>标段一</t>
  </si>
  <si>
    <t>1#、3#、5#、6#、地下室</t>
  </si>
  <si>
    <t>2#、4#7#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</si>
</sst>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4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8" fillId="3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8" fillId="14" borderId="8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2" fillId="18" borderId="8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13" borderId="7" applyNumberFormat="0" applyAlignment="0" applyProtection="0">
      <alignment vertical="center"/>
    </xf>
    <xf numFmtId="0" fontId="19" fillId="18" borderId="9" applyNumberFormat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" fillId="8" borderId="5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177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center"/>
    </xf>
    <xf numFmtId="177" fontId="2" fillId="2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view="pageBreakPreview" zoomScalePageLayoutView="85" zoomScaleNormal="70" workbookViewId="0">
      <selection activeCell="E16" sqref="E16:E17"/>
    </sheetView>
  </sheetViews>
  <sheetFormatPr defaultColWidth="11" defaultRowHeight="26" customHeight="1" outlineLevelCol="6"/>
  <cols>
    <col min="1" max="1" width="4.83333333333333" customWidth="1"/>
    <col min="2" max="2" width="21.3333333333333" customWidth="1"/>
    <col min="3" max="3" width="11.9333333333333"/>
    <col min="4" max="4" width="6.33333333333333" customWidth="1"/>
    <col min="5" max="5" width="9.5" customWidth="1"/>
    <col min="6" max="6" width="13" customWidth="1"/>
    <col min="7" max="7" width="19.5" style="4" customWidth="1"/>
  </cols>
  <sheetData>
    <row r="1" customHeight="1" spans="1:7">
      <c r="A1" s="5" t="s">
        <v>0</v>
      </c>
      <c r="B1" s="5"/>
      <c r="C1" s="5"/>
      <c r="D1" s="5"/>
      <c r="E1" s="5"/>
      <c r="F1" s="5"/>
      <c r="G1" s="15"/>
    </row>
    <row r="2" customHeight="1" spans="1:7">
      <c r="A2" s="6" t="s">
        <v>1</v>
      </c>
      <c r="B2" s="4"/>
      <c r="C2" s="4"/>
      <c r="D2" s="4"/>
      <c r="E2" s="16" t="s">
        <v>2</v>
      </c>
      <c r="F2" s="17"/>
      <c r="G2" s="18">
        <f>面积数据!E10</f>
        <v>387.96</v>
      </c>
    </row>
    <row r="3" customHeight="1" spans="1:7">
      <c r="A3" s="4"/>
      <c r="B3" s="4"/>
      <c r="C3" s="4"/>
      <c r="D3" s="4"/>
      <c r="E3" s="16" t="s">
        <v>3</v>
      </c>
      <c r="F3" s="17"/>
      <c r="G3" s="18">
        <f>面积数据!F10</f>
        <v>15559.19</v>
      </c>
    </row>
    <row r="4" customHeight="1" spans="1:7">
      <c r="A4" s="7" t="s">
        <v>4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19" t="s">
        <v>10</v>
      </c>
    </row>
    <row r="5" customHeight="1" spans="1:7">
      <c r="A5" s="7">
        <v>1</v>
      </c>
      <c r="B5" s="8" t="s">
        <v>11</v>
      </c>
      <c r="C5" s="9">
        <v>892.74</v>
      </c>
      <c r="D5" s="10" t="s">
        <v>12</v>
      </c>
      <c r="E5" s="20">
        <f>25*1.1</f>
        <v>27.5</v>
      </c>
      <c r="F5" s="21">
        <f>C5*E5</f>
        <v>24550.35</v>
      </c>
      <c r="G5" s="22" t="s">
        <v>13</v>
      </c>
    </row>
    <row r="6" customHeight="1" spans="1:7">
      <c r="A6" s="7">
        <v>2</v>
      </c>
      <c r="B6" s="8" t="s">
        <v>14</v>
      </c>
      <c r="C6" s="9">
        <f>G2</f>
        <v>387.96</v>
      </c>
      <c r="D6" s="10" t="s">
        <v>15</v>
      </c>
      <c r="E6" s="20">
        <f>100*1.1</f>
        <v>110</v>
      </c>
      <c r="F6" s="21">
        <f t="shared" ref="F6:F17" si="0">C6*E6</f>
        <v>42675.6</v>
      </c>
      <c r="G6" s="22"/>
    </row>
    <row r="7" customHeight="1" spans="1:7">
      <c r="A7" s="7">
        <v>3</v>
      </c>
      <c r="B7" s="8" t="s">
        <v>16</v>
      </c>
      <c r="C7" s="9">
        <f>G3</f>
        <v>15559.19</v>
      </c>
      <c r="D7" s="10" t="s">
        <v>15</v>
      </c>
      <c r="E7" s="20">
        <f>140*1.1</f>
        <v>154</v>
      </c>
      <c r="F7" s="21">
        <f t="shared" si="0"/>
        <v>2396115.26</v>
      </c>
      <c r="G7" s="22"/>
    </row>
    <row r="8" customHeight="1" spans="1:7">
      <c r="A8" s="7">
        <v>4</v>
      </c>
      <c r="B8" s="8" t="s">
        <v>17</v>
      </c>
      <c r="C8" s="9">
        <f>G2*2.5</f>
        <v>969.9</v>
      </c>
      <c r="D8" s="10" t="s">
        <v>15</v>
      </c>
      <c r="E8" s="20">
        <f>65*1.1</f>
        <v>71.5</v>
      </c>
      <c r="F8" s="21">
        <f t="shared" si="0"/>
        <v>69347.85</v>
      </c>
      <c r="G8" s="22"/>
    </row>
    <row r="9" customHeight="1" spans="1:7">
      <c r="A9" s="7">
        <v>5</v>
      </c>
      <c r="B9" s="8" t="s">
        <v>18</v>
      </c>
      <c r="C9" s="9">
        <f>G3*3.8</f>
        <v>59124.922</v>
      </c>
      <c r="D9" s="10" t="s">
        <v>15</v>
      </c>
      <c r="E9" s="20">
        <f>50*1.1</f>
        <v>55</v>
      </c>
      <c r="F9" s="21">
        <f t="shared" si="0"/>
        <v>3251870.71</v>
      </c>
      <c r="G9" s="22"/>
    </row>
    <row r="10" customHeight="1" spans="1:7">
      <c r="A10" s="7">
        <v>6</v>
      </c>
      <c r="B10" s="8" t="s">
        <v>19</v>
      </c>
      <c r="C10" s="9">
        <v>63.6</v>
      </c>
      <c r="D10" s="10" t="s">
        <v>20</v>
      </c>
      <c r="E10" s="20">
        <f>850*1.1</f>
        <v>935</v>
      </c>
      <c r="F10" s="21">
        <f t="shared" si="0"/>
        <v>59466</v>
      </c>
      <c r="G10" s="22"/>
    </row>
    <row r="11" customHeight="1" spans="1:7">
      <c r="A11" s="7">
        <v>7</v>
      </c>
      <c r="B11" s="8" t="s">
        <v>21</v>
      </c>
      <c r="C11" s="9">
        <f>G3</f>
        <v>15559.19</v>
      </c>
      <c r="D11" s="10" t="s">
        <v>15</v>
      </c>
      <c r="E11" s="20">
        <f>50*1.1</f>
        <v>55</v>
      </c>
      <c r="F11" s="21">
        <f t="shared" si="0"/>
        <v>855755.45</v>
      </c>
      <c r="G11" s="22"/>
    </row>
    <row r="12" customHeight="1" spans="1:7">
      <c r="A12" s="7">
        <v>8</v>
      </c>
      <c r="B12" s="8" t="s">
        <v>22</v>
      </c>
      <c r="C12" s="9">
        <f>G2</f>
        <v>387.96</v>
      </c>
      <c r="D12" s="10" t="s">
        <v>15</v>
      </c>
      <c r="E12" s="20">
        <f>35*1.1</f>
        <v>38.5</v>
      </c>
      <c r="F12" s="21">
        <f t="shared" si="0"/>
        <v>14936.46</v>
      </c>
      <c r="G12" s="22"/>
    </row>
    <row r="13" customHeight="1" spans="1:7">
      <c r="A13" s="7">
        <v>9</v>
      </c>
      <c r="B13" s="8" t="s">
        <v>23</v>
      </c>
      <c r="C13" s="9">
        <f>G3</f>
        <v>15559.19</v>
      </c>
      <c r="D13" s="10" t="s">
        <v>15</v>
      </c>
      <c r="E13" s="20">
        <f>65*1.1</f>
        <v>71.5</v>
      </c>
      <c r="F13" s="21">
        <f t="shared" si="0"/>
        <v>1112482.085</v>
      </c>
      <c r="G13" s="22"/>
    </row>
    <row r="14" customHeight="1" spans="1:7">
      <c r="A14" s="7">
        <v>10</v>
      </c>
      <c r="B14" s="8" t="s">
        <v>24</v>
      </c>
      <c r="C14" s="9">
        <f>C22</f>
        <v>15947.15</v>
      </c>
      <c r="D14" s="10" t="s">
        <v>15</v>
      </c>
      <c r="E14" s="20">
        <f>10*1.1</f>
        <v>11</v>
      </c>
      <c r="F14" s="21">
        <f t="shared" si="0"/>
        <v>175418.65</v>
      </c>
      <c r="G14" s="22" t="s">
        <v>25</v>
      </c>
    </row>
    <row r="15" customHeight="1" spans="1:7">
      <c r="A15" s="7">
        <v>11</v>
      </c>
      <c r="B15" s="8" t="s">
        <v>26</v>
      </c>
      <c r="C15" s="9">
        <f>C22</f>
        <v>15947.15</v>
      </c>
      <c r="D15" s="10" t="s">
        <v>15</v>
      </c>
      <c r="E15" s="20">
        <f>30*1.1</f>
        <v>33</v>
      </c>
      <c r="F15" s="21">
        <f t="shared" si="0"/>
        <v>526255.95</v>
      </c>
      <c r="G15" s="22"/>
    </row>
    <row r="16" customHeight="1" spans="1:7">
      <c r="A16" s="7">
        <v>12</v>
      </c>
      <c r="B16" s="8" t="s">
        <v>27</v>
      </c>
      <c r="C16" s="9">
        <f>C22</f>
        <v>15947.15</v>
      </c>
      <c r="D16" s="10" t="s">
        <v>15</v>
      </c>
      <c r="E16" s="23">
        <v>18</v>
      </c>
      <c r="F16" s="24">
        <f t="shared" si="0"/>
        <v>287048.7</v>
      </c>
      <c r="G16" s="22" t="s">
        <v>28</v>
      </c>
    </row>
    <row r="17" customHeight="1" spans="1:7">
      <c r="A17" s="7">
        <v>13</v>
      </c>
      <c r="B17" s="8" t="s">
        <v>29</v>
      </c>
      <c r="C17" s="9">
        <f>C22</f>
        <v>15947.15</v>
      </c>
      <c r="D17" s="10" t="s">
        <v>15</v>
      </c>
      <c r="E17" s="23">
        <v>25</v>
      </c>
      <c r="F17" s="24">
        <f t="shared" si="0"/>
        <v>398678.75</v>
      </c>
      <c r="G17" s="22" t="s">
        <v>30</v>
      </c>
    </row>
    <row r="18" customHeight="1" spans="1:7">
      <c r="A18" s="7">
        <v>14</v>
      </c>
      <c r="B18" s="8" t="s">
        <v>31</v>
      </c>
      <c r="C18" s="9"/>
      <c r="D18" s="10"/>
      <c r="E18" s="23"/>
      <c r="F18" s="21">
        <f>SUM(F5:F17)</f>
        <v>9214601.815</v>
      </c>
      <c r="G18" s="22" t="s">
        <v>32</v>
      </c>
    </row>
    <row r="19" customHeight="1" spans="1:7">
      <c r="A19" s="7">
        <v>15</v>
      </c>
      <c r="B19" s="8" t="s">
        <v>33</v>
      </c>
      <c r="C19" s="10">
        <f>C17</f>
        <v>15947.15</v>
      </c>
      <c r="D19" s="10"/>
      <c r="E19" s="25">
        <f>F18/C19</f>
        <v>577.821229185152</v>
      </c>
      <c r="F19" s="26"/>
      <c r="G19" s="22" t="s">
        <v>34</v>
      </c>
    </row>
    <row r="20" customHeight="1" spans="1:7">
      <c r="A20" s="7">
        <v>16</v>
      </c>
      <c r="B20" s="8" t="s">
        <v>35</v>
      </c>
      <c r="C20" s="10"/>
      <c r="D20" s="10"/>
      <c r="E20" s="27">
        <v>0.09</v>
      </c>
      <c r="F20" s="21">
        <f>F18*E20</f>
        <v>829314.16335</v>
      </c>
      <c r="G20" s="22" t="s">
        <v>36</v>
      </c>
    </row>
    <row r="21" customHeight="1" spans="1:7">
      <c r="A21" s="7">
        <v>16</v>
      </c>
      <c r="B21" s="8" t="s">
        <v>37</v>
      </c>
      <c r="C21" s="10"/>
      <c r="D21" s="10"/>
      <c r="E21" s="26"/>
      <c r="F21" s="21">
        <f>F18+F20</f>
        <v>10043915.97835</v>
      </c>
      <c r="G21" s="22" t="s">
        <v>38</v>
      </c>
    </row>
    <row r="22" customHeight="1" spans="1:7">
      <c r="A22" s="7">
        <v>17</v>
      </c>
      <c r="B22" s="8" t="s">
        <v>39</v>
      </c>
      <c r="C22" s="10">
        <f>G2+G3</f>
        <v>15947.15</v>
      </c>
      <c r="D22" s="10"/>
      <c r="E22" s="25">
        <f>F21/C22</f>
        <v>629.825139811816</v>
      </c>
      <c r="F22" s="10"/>
      <c r="G22" s="22" t="s">
        <v>40</v>
      </c>
    </row>
    <row r="23" customHeight="1" spans="1:7">
      <c r="A23" s="11"/>
      <c r="B23" s="12"/>
      <c r="C23" s="11"/>
      <c r="D23" s="13" t="s">
        <v>41</v>
      </c>
      <c r="E23" s="13"/>
      <c r="F23" s="13"/>
      <c r="G23" s="13"/>
    </row>
    <row r="24" ht="62" customHeight="1" spans="1:7">
      <c r="A24" s="14" t="s">
        <v>42</v>
      </c>
      <c r="B24" s="14"/>
      <c r="C24" s="14"/>
      <c r="D24" s="14"/>
      <c r="E24" s="14"/>
      <c r="F24" s="14"/>
      <c r="G24" s="14"/>
    </row>
    <row r="25" customHeight="1" spans="1:6">
      <c r="A25" s="4"/>
      <c r="B25" s="4"/>
      <c r="C25" s="4"/>
      <c r="D25" s="4"/>
      <c r="E25" s="4"/>
      <c r="F25" s="4"/>
    </row>
  </sheetData>
  <mergeCells count="6">
    <mergeCell ref="A1:G1"/>
    <mergeCell ref="E2:F2"/>
    <mergeCell ref="E3:F3"/>
    <mergeCell ref="D23:G23"/>
    <mergeCell ref="A24:G24"/>
    <mergeCell ref="A2:D3"/>
  </mergeCells>
  <printOptions horizontalCentered="1" verticalCentered="1"/>
  <pageMargins left="0.700694444444445" right="0.393055555555556" top="0.751388888888889" bottom="0.751388888888889" header="0.298611111111111" footer="0.298611111111111"/>
  <pageSetup paperSize="9" scale="93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tabSelected="1" view="pageBreakPreview" zoomScalePageLayoutView="85" zoomScaleNormal="70" workbookViewId="0">
      <selection activeCell="E17" sqref="E17"/>
    </sheetView>
  </sheetViews>
  <sheetFormatPr defaultColWidth="11" defaultRowHeight="26" customHeight="1" outlineLevelCol="6"/>
  <cols>
    <col min="1" max="1" width="4.83333333333333" customWidth="1"/>
    <col min="2" max="2" width="21.3333333333333" customWidth="1"/>
    <col min="3" max="3" width="11.9333333333333"/>
    <col min="4" max="4" width="6.33333333333333" customWidth="1"/>
    <col min="5" max="5" width="9.5" customWidth="1"/>
    <col min="6" max="6" width="13" customWidth="1"/>
    <col min="7" max="7" width="19.5" style="4" customWidth="1"/>
  </cols>
  <sheetData>
    <row r="1" customHeight="1" spans="1:7">
      <c r="A1" s="5" t="s">
        <v>0</v>
      </c>
      <c r="B1" s="5"/>
      <c r="C1" s="5"/>
      <c r="D1" s="5"/>
      <c r="E1" s="5"/>
      <c r="F1" s="5"/>
      <c r="G1" s="15"/>
    </row>
    <row r="2" customHeight="1" spans="1:7">
      <c r="A2" s="6" t="s">
        <v>43</v>
      </c>
      <c r="B2" s="4"/>
      <c r="C2" s="4"/>
      <c r="D2" s="4"/>
      <c r="E2" s="16" t="s">
        <v>2</v>
      </c>
      <c r="F2" s="17"/>
      <c r="G2" s="18">
        <f>面积数据!E11</f>
        <v>0</v>
      </c>
    </row>
    <row r="3" customHeight="1" spans="1:7">
      <c r="A3" s="4"/>
      <c r="B3" s="4"/>
      <c r="C3" s="4"/>
      <c r="D3" s="4"/>
      <c r="E3" s="16" t="s">
        <v>3</v>
      </c>
      <c r="F3" s="17"/>
      <c r="G3" s="18">
        <f>面积数据!F11</f>
        <v>13125.67</v>
      </c>
    </row>
    <row r="4" customHeight="1" spans="1:7">
      <c r="A4" s="7" t="s">
        <v>4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19" t="s">
        <v>10</v>
      </c>
    </row>
    <row r="5" customHeight="1" spans="1:7">
      <c r="A5" s="7">
        <v>1</v>
      </c>
      <c r="B5" s="8" t="s">
        <v>11</v>
      </c>
      <c r="C5" s="9">
        <v>568.6</v>
      </c>
      <c r="D5" s="10" t="s">
        <v>12</v>
      </c>
      <c r="E5" s="20">
        <f>25*1.1</f>
        <v>27.5</v>
      </c>
      <c r="F5" s="21">
        <f t="shared" ref="F5:F17" si="0">C5*E5</f>
        <v>15636.5</v>
      </c>
      <c r="G5" s="22" t="s">
        <v>13</v>
      </c>
    </row>
    <row r="6" customHeight="1" spans="1:7">
      <c r="A6" s="7">
        <v>2</v>
      </c>
      <c r="B6" s="8" t="s">
        <v>14</v>
      </c>
      <c r="C6" s="9">
        <f>G2</f>
        <v>0</v>
      </c>
      <c r="D6" s="10" t="s">
        <v>15</v>
      </c>
      <c r="E6" s="20">
        <f>100*1.1</f>
        <v>110</v>
      </c>
      <c r="F6" s="21">
        <f t="shared" si="0"/>
        <v>0</v>
      </c>
      <c r="G6" s="22"/>
    </row>
    <row r="7" customHeight="1" spans="1:7">
      <c r="A7" s="7">
        <v>3</v>
      </c>
      <c r="B7" s="8" t="s">
        <v>16</v>
      </c>
      <c r="C7" s="9">
        <f>G3</f>
        <v>13125.67</v>
      </c>
      <c r="D7" s="10" t="s">
        <v>15</v>
      </c>
      <c r="E7" s="20">
        <f>140*1.1</f>
        <v>154</v>
      </c>
      <c r="F7" s="21">
        <f t="shared" si="0"/>
        <v>2021353.18</v>
      </c>
      <c r="G7" s="22"/>
    </row>
    <row r="8" customHeight="1" spans="1:7">
      <c r="A8" s="7">
        <v>4</v>
      </c>
      <c r="B8" s="8" t="s">
        <v>17</v>
      </c>
      <c r="C8" s="9">
        <f>G2*2.5</f>
        <v>0</v>
      </c>
      <c r="D8" s="10" t="s">
        <v>15</v>
      </c>
      <c r="E8" s="20">
        <f>65*1.1</f>
        <v>71.5</v>
      </c>
      <c r="F8" s="21">
        <f t="shared" si="0"/>
        <v>0</v>
      </c>
      <c r="G8" s="22"/>
    </row>
    <row r="9" customHeight="1" spans="1:7">
      <c r="A9" s="7">
        <v>5</v>
      </c>
      <c r="B9" s="8" t="s">
        <v>18</v>
      </c>
      <c r="C9" s="9">
        <f>G3*3.8</f>
        <v>49877.546</v>
      </c>
      <c r="D9" s="10" t="s">
        <v>15</v>
      </c>
      <c r="E9" s="20">
        <f>50*1.1</f>
        <v>55</v>
      </c>
      <c r="F9" s="21">
        <f t="shared" si="0"/>
        <v>2743265.03</v>
      </c>
      <c r="G9" s="22"/>
    </row>
    <row r="10" customHeight="1" spans="1:7">
      <c r="A10" s="7">
        <v>6</v>
      </c>
      <c r="B10" s="8" t="s">
        <v>19</v>
      </c>
      <c r="C10" s="9">
        <v>0</v>
      </c>
      <c r="D10" s="10" t="s">
        <v>20</v>
      </c>
      <c r="E10" s="20">
        <f>850*1.1</f>
        <v>935</v>
      </c>
      <c r="F10" s="21">
        <f t="shared" si="0"/>
        <v>0</v>
      </c>
      <c r="G10" s="22"/>
    </row>
    <row r="11" customHeight="1" spans="1:7">
      <c r="A11" s="7">
        <v>7</v>
      </c>
      <c r="B11" s="8" t="s">
        <v>21</v>
      </c>
      <c r="C11" s="9">
        <f>G3</f>
        <v>13125.67</v>
      </c>
      <c r="D11" s="10" t="s">
        <v>15</v>
      </c>
      <c r="E11" s="20">
        <f>50*1.1</f>
        <v>55</v>
      </c>
      <c r="F11" s="21">
        <f t="shared" si="0"/>
        <v>721911.85</v>
      </c>
      <c r="G11" s="22"/>
    </row>
    <row r="12" customHeight="1" spans="1:7">
      <c r="A12" s="7">
        <v>8</v>
      </c>
      <c r="B12" s="8" t="s">
        <v>22</v>
      </c>
      <c r="C12" s="9">
        <f>G2</f>
        <v>0</v>
      </c>
      <c r="D12" s="10" t="s">
        <v>15</v>
      </c>
      <c r="E12" s="20">
        <f>35*1.1</f>
        <v>38.5</v>
      </c>
      <c r="F12" s="21">
        <f t="shared" si="0"/>
        <v>0</v>
      </c>
      <c r="G12" s="22"/>
    </row>
    <row r="13" customHeight="1" spans="1:7">
      <c r="A13" s="7">
        <v>9</v>
      </c>
      <c r="B13" s="8" t="s">
        <v>23</v>
      </c>
      <c r="C13" s="9">
        <f>G3</f>
        <v>13125.67</v>
      </c>
      <c r="D13" s="10" t="s">
        <v>15</v>
      </c>
      <c r="E13" s="20">
        <f>65*1.1</f>
        <v>71.5</v>
      </c>
      <c r="F13" s="21">
        <f t="shared" si="0"/>
        <v>938485.405</v>
      </c>
      <c r="G13" s="22"/>
    </row>
    <row r="14" customHeight="1" spans="1:7">
      <c r="A14" s="7">
        <v>10</v>
      </c>
      <c r="B14" s="8" t="s">
        <v>24</v>
      </c>
      <c r="C14" s="9">
        <f>C22</f>
        <v>13125.67</v>
      </c>
      <c r="D14" s="10" t="s">
        <v>15</v>
      </c>
      <c r="E14" s="20">
        <f>10*1.1</f>
        <v>11</v>
      </c>
      <c r="F14" s="21">
        <f t="shared" si="0"/>
        <v>144382.37</v>
      </c>
      <c r="G14" s="22" t="s">
        <v>25</v>
      </c>
    </row>
    <row r="15" customHeight="1" spans="1:7">
      <c r="A15" s="7">
        <v>11</v>
      </c>
      <c r="B15" s="8" t="s">
        <v>26</v>
      </c>
      <c r="C15" s="9">
        <f>C22</f>
        <v>13125.67</v>
      </c>
      <c r="D15" s="10" t="s">
        <v>15</v>
      </c>
      <c r="E15" s="20">
        <f>30*1.1</f>
        <v>33</v>
      </c>
      <c r="F15" s="21">
        <f t="shared" si="0"/>
        <v>433147.11</v>
      </c>
      <c r="G15" s="22"/>
    </row>
    <row r="16" customHeight="1" spans="1:7">
      <c r="A16" s="7">
        <v>12</v>
      </c>
      <c r="B16" s="8" t="s">
        <v>27</v>
      </c>
      <c r="C16" s="9">
        <f>C22</f>
        <v>13125.67</v>
      </c>
      <c r="D16" s="10" t="s">
        <v>15</v>
      </c>
      <c r="E16" s="23">
        <v>18</v>
      </c>
      <c r="F16" s="24">
        <f t="shared" si="0"/>
        <v>236262.06</v>
      </c>
      <c r="G16" s="22" t="s">
        <v>28</v>
      </c>
    </row>
    <row r="17" customHeight="1" spans="1:7">
      <c r="A17" s="7">
        <v>13</v>
      </c>
      <c r="B17" s="8" t="s">
        <v>29</v>
      </c>
      <c r="C17" s="9">
        <f>C22</f>
        <v>13125.67</v>
      </c>
      <c r="D17" s="10" t="s">
        <v>15</v>
      </c>
      <c r="E17" s="23">
        <v>25</v>
      </c>
      <c r="F17" s="24">
        <f t="shared" si="0"/>
        <v>328141.75</v>
      </c>
      <c r="G17" s="22" t="s">
        <v>30</v>
      </c>
    </row>
    <row r="18" customHeight="1" spans="1:7">
      <c r="A18" s="7">
        <v>14</v>
      </c>
      <c r="B18" s="8" t="s">
        <v>31</v>
      </c>
      <c r="C18" s="9"/>
      <c r="D18" s="10"/>
      <c r="E18" s="23"/>
      <c r="F18" s="21">
        <f>SUM(F5:F17)</f>
        <v>7582585.255</v>
      </c>
      <c r="G18" s="22" t="s">
        <v>44</v>
      </c>
    </row>
    <row r="19" customHeight="1" spans="1:7">
      <c r="A19" s="7">
        <v>15</v>
      </c>
      <c r="B19" s="8" t="s">
        <v>33</v>
      </c>
      <c r="C19" s="10">
        <f>C17</f>
        <v>13125.67</v>
      </c>
      <c r="D19" s="10"/>
      <c r="E19" s="25">
        <f>F18/C19</f>
        <v>577.691291568354</v>
      </c>
      <c r="F19" s="26"/>
      <c r="G19" s="22" t="s">
        <v>34</v>
      </c>
    </row>
    <row r="20" customHeight="1" spans="1:7">
      <c r="A20" s="7">
        <v>16</v>
      </c>
      <c r="B20" s="8" t="s">
        <v>35</v>
      </c>
      <c r="C20" s="10"/>
      <c r="D20" s="10"/>
      <c r="E20" s="27">
        <v>0.09</v>
      </c>
      <c r="F20" s="21">
        <f>F18*E20</f>
        <v>682432.67295</v>
      </c>
      <c r="G20" s="22" t="s">
        <v>36</v>
      </c>
    </row>
    <row r="21" customHeight="1" spans="1:7">
      <c r="A21" s="7">
        <v>16</v>
      </c>
      <c r="B21" s="8" t="s">
        <v>37</v>
      </c>
      <c r="C21" s="10"/>
      <c r="D21" s="10"/>
      <c r="E21" s="26"/>
      <c r="F21" s="21">
        <f>F18+F20</f>
        <v>8265017.92795</v>
      </c>
      <c r="G21" s="22" t="s">
        <v>38</v>
      </c>
    </row>
    <row r="22" customHeight="1" spans="1:7">
      <c r="A22" s="7">
        <v>17</v>
      </c>
      <c r="B22" s="8" t="s">
        <v>39</v>
      </c>
      <c r="C22" s="10">
        <f>G2+G3</f>
        <v>13125.67</v>
      </c>
      <c r="D22" s="10"/>
      <c r="E22" s="25">
        <f>F21/C22</f>
        <v>629.683507809506</v>
      </c>
      <c r="F22" s="10"/>
      <c r="G22" s="22" t="s">
        <v>40</v>
      </c>
    </row>
    <row r="23" customHeight="1" spans="1:7">
      <c r="A23" s="11"/>
      <c r="B23" s="12"/>
      <c r="C23" s="11"/>
      <c r="D23" s="13" t="s">
        <v>41</v>
      </c>
      <c r="E23" s="13"/>
      <c r="F23" s="13"/>
      <c r="G23" s="13"/>
    </row>
    <row r="24" ht="62" customHeight="1" spans="1:7">
      <c r="A24" s="14" t="s">
        <v>42</v>
      </c>
      <c r="B24" s="14"/>
      <c r="C24" s="14"/>
      <c r="D24" s="14"/>
      <c r="E24" s="14"/>
      <c r="F24" s="14"/>
      <c r="G24" s="14"/>
    </row>
    <row r="25" customHeight="1" spans="1:6">
      <c r="A25" s="4"/>
      <c r="B25" s="4"/>
      <c r="C25" s="4"/>
      <c r="D25" s="4"/>
      <c r="E25" s="4"/>
      <c r="F25" s="4"/>
    </row>
  </sheetData>
  <mergeCells count="6">
    <mergeCell ref="A1:G1"/>
    <mergeCell ref="E2:F2"/>
    <mergeCell ref="E3:F3"/>
    <mergeCell ref="D23:G23"/>
    <mergeCell ref="A24:G24"/>
    <mergeCell ref="A2:D3"/>
  </mergeCells>
  <printOptions horizontalCentered="1" verticalCentered="1"/>
  <pageMargins left="0.700694444444445" right="0.393055555555556" top="0.751388888888889" bottom="0.751388888888889" header="0.298611111111111" footer="0.298611111111111"/>
  <pageSetup paperSize="9" scale="93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workbookViewId="0">
      <selection activeCell="G12" sqref="G12"/>
    </sheetView>
  </sheetViews>
  <sheetFormatPr defaultColWidth="9.06666666666667" defaultRowHeight="13.2" outlineLevelCol="6"/>
  <cols>
    <col min="1" max="2" width="11.2416666666667" customWidth="1"/>
    <col min="6" max="7" width="9.46666666666667"/>
  </cols>
  <sheetData>
    <row r="1" ht="33" customHeight="1" spans="1:2">
      <c r="A1" s="1" t="s">
        <v>45</v>
      </c>
      <c r="B1" s="1" t="s">
        <v>46</v>
      </c>
    </row>
    <row r="2" ht="33" customHeight="1" spans="1:2">
      <c r="A2" s="2" t="s">
        <v>47</v>
      </c>
      <c r="B2" s="2">
        <v>8344.82</v>
      </c>
    </row>
    <row r="3" ht="33" customHeight="1" spans="1:2">
      <c r="A3" s="2" t="s">
        <v>48</v>
      </c>
      <c r="B3" s="2">
        <v>8764.66</v>
      </c>
    </row>
    <row r="4" ht="33" customHeight="1" spans="1:2">
      <c r="A4" s="2" t="s">
        <v>49</v>
      </c>
      <c r="B4" s="2">
        <v>5048.36</v>
      </c>
    </row>
    <row r="5" ht="33" customHeight="1" spans="1:2">
      <c r="A5" s="2" t="s">
        <v>50</v>
      </c>
      <c r="B5" s="2">
        <v>4361.01</v>
      </c>
    </row>
    <row r="6" ht="33" customHeight="1" spans="1:2">
      <c r="A6" s="2" t="s">
        <v>51</v>
      </c>
      <c r="B6" s="2">
        <v>1896.06</v>
      </c>
    </row>
    <row r="7" ht="33" customHeight="1" spans="1:2">
      <c r="A7" s="2" t="s">
        <v>52</v>
      </c>
      <c r="B7" s="2">
        <v>269.95</v>
      </c>
    </row>
    <row r="8" ht="33" customHeight="1" spans="1:2">
      <c r="A8" s="3" t="s">
        <v>53</v>
      </c>
      <c r="B8" s="3">
        <v>387.96</v>
      </c>
    </row>
    <row r="9" ht="33" customHeight="1" spans="2:7">
      <c r="B9">
        <f>SUM(B2:B8)</f>
        <v>29072.82</v>
      </c>
      <c r="E9" s="1" t="s">
        <v>53</v>
      </c>
      <c r="F9" s="1" t="s">
        <v>54</v>
      </c>
      <c r="G9" s="1" t="s">
        <v>55</v>
      </c>
    </row>
    <row r="10" ht="33" customHeight="1" spans="1:7">
      <c r="A10" t="s">
        <v>56</v>
      </c>
      <c r="B10" t="s">
        <v>57</v>
      </c>
      <c r="E10" s="1">
        <f>B8</f>
        <v>387.96</v>
      </c>
      <c r="F10" s="1">
        <f>B2+B4+B6+B7</f>
        <v>15559.19</v>
      </c>
      <c r="G10" s="1">
        <f>E10+F10</f>
        <v>15947.15</v>
      </c>
    </row>
    <row r="11" ht="33" customHeight="1" spans="1:7">
      <c r="A11" t="s">
        <v>56</v>
      </c>
      <c r="B11" t="s">
        <v>58</v>
      </c>
      <c r="E11" s="1">
        <v>0</v>
      </c>
      <c r="F11" s="1">
        <f>B3+B5</f>
        <v>13125.67</v>
      </c>
      <c r="G11" s="1">
        <f>E11+F11</f>
        <v>13125.67</v>
      </c>
    </row>
    <row r="12" ht="33" customHeight="1" spans="7:7">
      <c r="G12">
        <f>SUM(G10:G11)</f>
        <v>29072.82</v>
      </c>
    </row>
    <row r="13" ht="33" customHeight="1"/>
    <row r="14" ht="33" customHeight="1"/>
    <row r="15" ht="33" customHeight="1"/>
    <row r="16" ht="33" customHeight="1"/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凤凰城人才公寓一标段</vt:lpstr>
      <vt:lpstr>凤凰城人才公寓二标段</vt:lpstr>
      <vt:lpstr>面积数据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liao yaodong</dc:creator>
  <cp:lastModifiedBy>廖耀东</cp:lastModifiedBy>
  <dcterms:created xsi:type="dcterms:W3CDTF">2021-12-09T06:18:00Z</dcterms:created>
  <dcterms:modified xsi:type="dcterms:W3CDTF">2022-09-26T14:52:08Z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959C0D6FFDDE4C66B3A451745187DC79</vt:lpwstr>
  </property>
  <property fmtid="{D5CDD505-2E9C-101B-9397-08002B2CF9AE}" pid="3" name="KSOProductBuildVer">
    <vt:lpwstr>2052-3.9.4.6389</vt:lpwstr>
  </property>
</Properties>
</file>